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 BLOCO 1 ARQ\"/>
    </mc:Choice>
  </mc:AlternateContent>
  <xr:revisionPtr revIDLastSave="0" documentId="13_ncr:1_{1778E365-75ED-4C5E-B556-67B5D35E4F6C}" xr6:coauthVersionLast="47" xr6:coauthVersionMax="47" xr10:uidLastSave="{00000000-0000-0000-0000-000000000000}"/>
  <bookViews>
    <workbookView xWindow="-108" yWindow="-108" windowWidth="23256" windowHeight="12456" tabRatio="784" xr2:uid="{59367B1C-D95F-46CB-A424-42AA4A8B9A67}"/>
  </bookViews>
  <sheets>
    <sheet name="RESUMO" sheetId="1" r:id="rId1"/>
    <sheet name="TERREO" sheetId="5" r:id="rId2"/>
    <sheet name="PAV 1" sheetId="2" r:id="rId3"/>
    <sheet name="PAV 2" sheetId="3" r:id="rId4"/>
    <sheet name="PAV 3" sheetId="4" r:id="rId5"/>
    <sheet name="PAV 4" sheetId="6" r:id="rId6"/>
    <sheet name="PAV 5" sheetId="7" r:id="rId7"/>
    <sheet name="PAV 6" sheetId="8" r:id="rId8"/>
    <sheet name="PAV 7" sheetId="9" r:id="rId9"/>
    <sheet name="PAV 8" sheetId="10" r:id="rId10"/>
    <sheet name="PAV 9" sheetId="11" r:id="rId11"/>
    <sheet name="PAV 1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9" i="1"/>
  <c r="F11" i="1"/>
  <c r="F12" i="1"/>
  <c r="F13" i="1"/>
  <c r="F14" i="1"/>
  <c r="F15" i="1"/>
  <c r="F17" i="1"/>
  <c r="F18" i="1"/>
  <c r="F10" i="1"/>
  <c r="E19" i="1"/>
  <c r="D19" i="1"/>
  <c r="C19" i="1"/>
  <c r="E18" i="1"/>
  <c r="D18" i="1"/>
  <c r="C18" i="1"/>
  <c r="E17" i="1"/>
  <c r="D17" i="1"/>
  <c r="E16" i="1"/>
  <c r="D16" i="1"/>
  <c r="E15" i="1"/>
  <c r="D15" i="1"/>
  <c r="C15" i="1"/>
  <c r="E14" i="1"/>
  <c r="D14" i="1"/>
  <c r="C14" i="1"/>
  <c r="E13" i="1"/>
  <c r="C13" i="1"/>
  <c r="E12" i="1"/>
  <c r="D12" i="1"/>
  <c r="C12" i="1"/>
  <c r="E11" i="1"/>
  <c r="D11" i="1"/>
  <c r="C11" i="1"/>
  <c r="E10" i="1"/>
  <c r="C10" i="1"/>
  <c r="F10" i="11"/>
  <c r="D10" i="11"/>
  <c r="E10" i="11"/>
  <c r="C10" i="11"/>
  <c r="E10" i="10"/>
  <c r="D10" i="10"/>
  <c r="C10" i="10"/>
  <c r="F10" i="9"/>
  <c r="E10" i="9"/>
  <c r="D10" i="9"/>
  <c r="F10" i="8"/>
  <c r="D10" i="8"/>
  <c r="E10" i="8"/>
  <c r="D10" i="7"/>
  <c r="F10" i="7" s="1"/>
  <c r="E10" i="7"/>
  <c r="C10" i="7"/>
  <c r="E10" i="6"/>
  <c r="F10" i="6" s="1"/>
  <c r="D10" i="6"/>
  <c r="C10" i="6"/>
  <c r="F10" i="4"/>
  <c r="E10" i="4"/>
  <c r="C10" i="4"/>
  <c r="D10" i="2"/>
  <c r="E10" i="2"/>
  <c r="E10" i="5"/>
  <c r="C10" i="5"/>
  <c r="F10" i="5" s="1"/>
  <c r="F10" i="3"/>
  <c r="D10" i="3"/>
  <c r="E10" i="3"/>
  <c r="C10" i="3"/>
  <c r="C10" i="2"/>
  <c r="F21" i="1" l="1"/>
  <c r="F10" i="10"/>
  <c r="F10" i="2"/>
</calcChain>
</file>

<file path=xl/sharedStrings.xml><?xml version="1.0" encoding="utf-8"?>
<sst xmlns="http://schemas.openxmlformats.org/spreadsheetml/2006/main" count="167" uniqueCount="27">
  <si>
    <t>OBRA:</t>
  </si>
  <si>
    <t>NOVO HOSPITAL UNIVERSITÁRIO UFC - ICM</t>
  </si>
  <si>
    <t>LOCAL:</t>
  </si>
  <si>
    <t>RUA MONSENHOR FURTADO, 1062 - PORANGABUÇU - FORTALEZA - CE</t>
  </si>
  <si>
    <t>DESCRIÇÃO</t>
  </si>
  <si>
    <t>SETOR 1</t>
  </si>
  <si>
    <r>
      <t xml:space="preserve">DATA: </t>
    </r>
    <r>
      <rPr>
        <sz val="9"/>
        <rFont val="Aptos Narrow"/>
        <family val="2"/>
        <scheme val="minor"/>
      </rPr>
      <t>MAIO/2024</t>
    </r>
  </si>
  <si>
    <t>BATE MACAS</t>
  </si>
  <si>
    <t xml:space="preserve">TÉRREO </t>
  </si>
  <si>
    <t>PAV 1</t>
  </si>
  <si>
    <t>PAV 2</t>
  </si>
  <si>
    <t>PAV 3</t>
  </si>
  <si>
    <t>PAV 4</t>
  </si>
  <si>
    <t>PAV 5</t>
  </si>
  <si>
    <t>PAV 6</t>
  </si>
  <si>
    <t>PAV 7</t>
  </si>
  <si>
    <t>PAV 8</t>
  </si>
  <si>
    <t>PAV 9</t>
  </si>
  <si>
    <t>PAV 10</t>
  </si>
  <si>
    <t>TOTAL</t>
  </si>
  <si>
    <t>DESCONTO (VÃOS E PORTAS)</t>
  </si>
  <si>
    <t>TOTAL (M)</t>
  </si>
  <si>
    <t>PERÍMETRO CIRCULAÇÃO</t>
  </si>
  <si>
    <t>ATRAS DE LEITOS</t>
  </si>
  <si>
    <t>PERÍMETRO CIRCULAÇÃO (M)</t>
  </si>
  <si>
    <t>ATRAS DE LEITOS (M)</t>
  </si>
  <si>
    <t>DESCONTO (VÃOS E PORTAS)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</si>
</sst>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0"/>
      <name val="Courier"/>
      <family val="3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8" fillId="0" borderId="2" xfId="0" applyFont="1" applyBorder="1"/>
    <xf numFmtId="0" fontId="6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left" vertical="center"/>
    </xf>
    <xf numFmtId="0" fontId="4" fillId="2" borderId="5" xfId="3" applyFont="1" applyFill="1" applyBorder="1" applyAlignment="1">
      <alignment horizontal="left" vertical="center"/>
    </xf>
    <xf numFmtId="0" fontId="4" fillId="2" borderId="6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wrapText="1"/>
    </xf>
    <xf numFmtId="164" fontId="4" fillId="2" borderId="7" xfId="2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2" borderId="1" xfId="2" applyFont="1" applyFill="1" applyBorder="1" applyAlignment="1">
      <alignment horizontal="center" vertical="center" wrapText="1"/>
    </xf>
    <xf numFmtId="164" fontId="4" fillId="2" borderId="7" xfId="2" applyFont="1" applyFill="1" applyBorder="1" applyAlignment="1">
      <alignment horizontal="center" vertical="center" wrapText="1"/>
    </xf>
  </cellXfs>
  <cellStyles count="4">
    <cellStyle name="Normal" xfId="0" builtinId="0"/>
    <cellStyle name="Normal 10 22" xfId="1" xr:uid="{E91B16B0-4D27-4942-AE3A-B9C948D199FB}"/>
    <cellStyle name="Normal 7 5" xfId="3" xr:uid="{C0B85641-1646-409B-934E-DA2CCFFA93FB}"/>
    <cellStyle name="Vírgula 2 2" xfId="2" xr:uid="{F2EEFC15-4F34-4F12-9A32-3F4CA5E8E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20AD-A76A-41C8-8E07-B26536662E59}">
  <dimension ref="A1:F21"/>
  <sheetViews>
    <sheetView tabSelected="1" workbookViewId="0">
      <selection activeCell="J14" sqref="J14"/>
    </sheetView>
  </sheetViews>
  <sheetFormatPr defaultRowHeight="14.4" x14ac:dyDescent="0.3"/>
  <cols>
    <col min="2" max="2" width="11.33203125" customWidth="1"/>
    <col min="3" max="3" width="14.6640625" customWidth="1"/>
    <col min="4" max="4" width="10" customWidth="1"/>
    <col min="5" max="5" width="11.88671875" customWidth="1"/>
  </cols>
  <sheetData>
    <row r="1" spans="1:6" x14ac:dyDescent="0.3">
      <c r="B1" s="3"/>
      <c r="C1" s="3"/>
      <c r="D1" s="3"/>
    </row>
    <row r="2" spans="1:6" x14ac:dyDescent="0.3">
      <c r="A2" s="1" t="s">
        <v>0</v>
      </c>
      <c r="B2" s="4" t="s">
        <v>1</v>
      </c>
      <c r="C2" s="4"/>
      <c r="D2" s="3"/>
    </row>
    <row r="3" spans="1:6" x14ac:dyDescent="0.3">
      <c r="A3" s="1" t="s">
        <v>2</v>
      </c>
      <c r="B3" s="4" t="s">
        <v>3</v>
      </c>
      <c r="C3" s="4"/>
      <c r="D3" s="3"/>
    </row>
    <row r="4" spans="1:6" x14ac:dyDescent="0.3">
      <c r="B4" s="5" t="s">
        <v>6</v>
      </c>
      <c r="C4" s="5"/>
      <c r="D4" s="3"/>
    </row>
    <row r="5" spans="1:6" x14ac:dyDescent="0.3">
      <c r="B5" s="5"/>
      <c r="C5" s="5"/>
      <c r="D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24</v>
      </c>
      <c r="D8" s="25" t="s">
        <v>25</v>
      </c>
      <c r="E8" s="27" t="s">
        <v>26</v>
      </c>
      <c r="F8" s="29" t="s">
        <v>21</v>
      </c>
    </row>
    <row r="9" spans="1:6" ht="21" customHeight="1" x14ac:dyDescent="0.3">
      <c r="B9" s="24"/>
      <c r="C9" s="26"/>
      <c r="D9" s="26"/>
      <c r="E9" s="28"/>
      <c r="F9" s="30"/>
    </row>
    <row r="10" spans="1:6" x14ac:dyDescent="0.3">
      <c r="B10" s="17" t="s">
        <v>8</v>
      </c>
      <c r="C10" s="15">
        <f>37.42+41.16+77.48+100.51</f>
        <v>256.57</v>
      </c>
      <c r="D10" s="15"/>
      <c r="E10" s="15">
        <f>2.1+1.28+1.2+3+1.6+3.4+2.53+1.2+0.9*3+1.65+2.07+1.23*2+1.24+1.17+1.17+1.2+0.9*2+1.6*2+1.2+0.9+0.9+1.2+0.8*2+0.7+2.3+3.86+0.9+1.1+0.8*2+1.1+1.64+0.9*2+0.9+0.9+1.6+4.88+1.5+0.9+2.08</f>
        <v>68.53</v>
      </c>
      <c r="F10" s="13">
        <f>C10+D10-E10</f>
        <v>188.04</v>
      </c>
    </row>
    <row r="11" spans="1:6" x14ac:dyDescent="0.3">
      <c r="B11" s="9" t="s">
        <v>9</v>
      </c>
      <c r="C11" s="8">
        <f>92.9+159.2+12.9+64.8</f>
        <v>329.8</v>
      </c>
      <c r="D11" s="8">
        <f>7.05+5.04+13.56+7.02</f>
        <v>32.67</v>
      </c>
      <c r="E11" s="10">
        <f>3.55+1+3.4+2.53+0.85*2+0.9+0.8*2+2+0.9+2.2+1.6+0.9+1.6+2+3.83+2.2+0.9+0.9*2+0.9*3+0.8+0.9+1.2+1.2+2.3+2.99+1.25+1.2+1.2+0.8*2+0.9*2+2+1.4+0.9+0.9+1.31+0.8+0.8+3.74+1.26+1+0.8+2.04+1.7+1.5+0.9+0.7+0.8+0.9+0.8+1.2+2.8</f>
        <v>82.000000000000014</v>
      </c>
      <c r="F11" s="13">
        <f t="shared" ref="F11:F18" si="0">C11+D11-E11</f>
        <v>280.47000000000003</v>
      </c>
    </row>
    <row r="12" spans="1:6" x14ac:dyDescent="0.3">
      <c r="B12" s="9" t="s">
        <v>10</v>
      </c>
      <c r="C12" s="8">
        <f>113.8+27.54+61.67+54.25+39.3</f>
        <v>296.56</v>
      </c>
      <c r="D12" s="8">
        <f>3.91+6.98+5.03+1.96+1.07</f>
        <v>18.950000000000003</v>
      </c>
      <c r="E12" s="9">
        <f>1.1+1.1+1.1+1.1*2+1.1+0.8+1.5+0.7+1*2+0.8+0.7+0.8+3.75+0.8+1.8+0.8+2.06+1.4+0.8+1.32+1.15+1.2+0.9*2+0.8+0.8+1.1+1.5+1.2+0.9+1.65+0.9+1.1+2.07+2.06+1.5+0.9+1.95+0.7*4+1.4+0.8*2+1.1*4+1+0.8*3+1.9+2.25</f>
        <v>66.959999999999994</v>
      </c>
      <c r="F12" s="13">
        <f t="shared" si="0"/>
        <v>248.55</v>
      </c>
    </row>
    <row r="13" spans="1:6" x14ac:dyDescent="0.3">
      <c r="B13" s="9" t="s">
        <v>11</v>
      </c>
      <c r="C13" s="8">
        <f>27.61+128.02+21.74+67.9+64.11+62.8</f>
        <v>372.18</v>
      </c>
      <c r="D13" s="8">
        <v>4.29</v>
      </c>
      <c r="E13" s="9">
        <f>1.48+1.06+1.2+1.2+1.1+2+2.2+0.8*2+1.6+0.8*2+1.06+1.2+1.1+1.5+1.1+1.1*7+3.57+1.06*2+0.9*2+1.1+1.2+1.3+0.8+1.3+2.07+1.66+1.1*2+1.2+3.9+2.07+1.6+1.4+0.8*4+2.07+4*0.8+1.4+1.5+1.4*2+0.9+0.9*2+1.1*4+0.8+0.9*3+1.7+1.7+1.7+0.8</f>
        <v>88.660000000000011</v>
      </c>
      <c r="F13" s="13">
        <f t="shared" si="0"/>
        <v>287.81</v>
      </c>
    </row>
    <row r="14" spans="1:6" x14ac:dyDescent="0.3">
      <c r="B14" s="9" t="s">
        <v>12</v>
      </c>
      <c r="C14" s="8">
        <f>183.29+31.09</f>
        <v>214.38</v>
      </c>
      <c r="D14" s="8">
        <f>6.47*4+3.45+6.44*3+4.81+6.47*8+3.34*3</f>
        <v>115.24</v>
      </c>
      <c r="E14" s="9">
        <f>2.17+1.7+2.53+3.4+2.12+1.58+0.9+0.8*2+1.12+1.2*11+0.9+1+1.66+0.97+0.9*2+0.95+0.95+1.2+1.2*2+1.2+1.6+1.2+1.2*4+0.9+1.5+2.53+3.4</f>
        <v>59.28</v>
      </c>
      <c r="F14" s="13">
        <f t="shared" si="0"/>
        <v>270.34000000000003</v>
      </c>
    </row>
    <row r="15" spans="1:6" x14ac:dyDescent="0.3">
      <c r="B15" s="9" t="s">
        <v>13</v>
      </c>
      <c r="C15" s="8">
        <f>202.53+24.6</f>
        <v>227.13</v>
      </c>
      <c r="D15" s="8">
        <f>6.47*4+4.41+7.12+6.47*8+3.34*3</f>
        <v>99.189999999999984</v>
      </c>
      <c r="E15" s="9">
        <f>1.17*2+1.2+1.2+1.5+2.17+0.9+1.6+0.9*3+2+0.6+0.9+2.2+1.85+1.2*3+1+0.9+2.17+1.2*8+1.2+0.95+1.2+1.2+1.53+0.9+2.4+1.2*4+0.8+0.8+2+2.53+3.4+3.4+2.53</f>
        <v>68.070000000000007</v>
      </c>
      <c r="F15" s="13">
        <f t="shared" si="0"/>
        <v>258.25</v>
      </c>
    </row>
    <row r="16" spans="1:6" x14ac:dyDescent="0.3">
      <c r="B16" s="9" t="s">
        <v>14</v>
      </c>
      <c r="C16" s="8">
        <v>221.01</v>
      </c>
      <c r="D16" s="8">
        <f>6.47*4+4.41+7.12+6.47*8+3.34*3</f>
        <v>99.189999999999984</v>
      </c>
      <c r="E16" s="9">
        <f>2.17+2+0.95+0.85*2+1.65+0.95*4+2.27+1.85+1.25*3+1+0.85+2.17+1.25*9+0.95+1.3+1.1+0.95+1.35+1.17*2+1.2+1.25*4+2.53+3.4+2.53+3.4</f>
        <v>61.460000000000008</v>
      </c>
      <c r="F16" s="13">
        <f>C16+D16-E16</f>
        <v>258.74</v>
      </c>
    </row>
    <row r="17" spans="2:6" x14ac:dyDescent="0.3">
      <c r="B17" s="9" t="s">
        <v>15</v>
      </c>
      <c r="C17" s="8">
        <v>168.37</v>
      </c>
      <c r="D17" s="8">
        <f>6.47*4+4.97+5.41+6.47*8+3.34*2</f>
        <v>94.699999999999989</v>
      </c>
      <c r="E17" s="9">
        <f>0.95+1.62+1.35+0.8+1.35+0.9+2.19+4.7+3.12+0.8+1.2*2+1.6+2.5+1.2*9+0.9+0.8+0.8+1.45+0.9+0.9+0.9*3+1.2+0.17*2+1.2+1.25*5</f>
        <v>52.52</v>
      </c>
      <c r="F17" s="13">
        <f t="shared" si="0"/>
        <v>210.54999999999998</v>
      </c>
    </row>
    <row r="18" spans="2:6" x14ac:dyDescent="0.3">
      <c r="B18" s="9" t="s">
        <v>16</v>
      </c>
      <c r="C18" s="8">
        <f>161.5</f>
        <v>161.5</v>
      </c>
      <c r="D18" s="8">
        <f>3.57+3.82+3.4*3+3.1+3.82+3.82+3.82+3.82+3.14+3.45*3+3.82+3.57+3.4+3.4+3.4+3.4</f>
        <v>70.45</v>
      </c>
      <c r="E18" s="9">
        <f>2.08+2.26+2.08+2.5+0.9+1.4+1.2+0.9+0.9+0.9+0.8+1.2+0.8+1.17+1.2+1.25+0.8+0.9+0.8+0.8+2.46</f>
        <v>27.300000000000004</v>
      </c>
      <c r="F18" s="13">
        <f t="shared" si="0"/>
        <v>204.64999999999998</v>
      </c>
    </row>
    <row r="19" spans="2:6" x14ac:dyDescent="0.3">
      <c r="B19" s="9" t="s">
        <v>17</v>
      </c>
      <c r="C19" s="8">
        <f>36.63+160.37</f>
        <v>197</v>
      </c>
      <c r="D19" s="8">
        <f>2.8+1.6+1.71+8.94+1.65+2.73</f>
        <v>19.43</v>
      </c>
      <c r="E19" s="9">
        <f>0.8+1.6+2.17+1.48+0.85+1.48+2.15+0.88+0.9+0.9*2+1.51+2+1.51*4+2*3+1.66+1.6+2+1.66+1.68+3.2+0.9+0.95+0.94+1.6+0.95*2+1.1+0.95+1.5+1.17+1.2+0.9+0.9+0.9*3</f>
        <v>58.170000000000009</v>
      </c>
      <c r="F19" s="13">
        <f>C19+D19-E19</f>
        <v>158.26</v>
      </c>
    </row>
    <row r="20" spans="2:6" x14ac:dyDescent="0.3">
      <c r="B20" s="9" t="s">
        <v>18</v>
      </c>
      <c r="C20" s="8"/>
      <c r="D20" s="8"/>
      <c r="E20" s="9"/>
      <c r="F20" s="11"/>
    </row>
    <row r="21" spans="2:6" x14ac:dyDescent="0.3">
      <c r="B21" s="19" t="s">
        <v>19</v>
      </c>
      <c r="C21" s="16"/>
      <c r="D21" s="16"/>
      <c r="E21" s="16"/>
      <c r="F21" s="18">
        <f>SUM(F10:F20)</f>
        <v>2365.66</v>
      </c>
    </row>
  </sheetData>
  <mergeCells count="6">
    <mergeCell ref="B7:F7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2E8D-4C20-416C-A43D-F035DB28BAB2}">
  <dimension ref="A1:F10"/>
  <sheetViews>
    <sheetView workbookViewId="0">
      <selection activeCell="F14" sqref="F14"/>
    </sheetView>
  </sheetViews>
  <sheetFormatPr defaultRowHeight="14.4" x14ac:dyDescent="0.3"/>
  <cols>
    <col min="2" max="2" width="10.88671875" style="2" customWidth="1"/>
    <col min="3" max="3" width="13.5546875" style="2" customWidth="1"/>
    <col min="4" max="4" width="8.6640625" style="2" customWidth="1"/>
    <col min="5" max="5" width="13.44140625" style="2" customWidth="1"/>
    <col min="6" max="6" width="9.109375" style="2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22</v>
      </c>
      <c r="D8" s="25" t="s">
        <v>23</v>
      </c>
      <c r="E8" s="27" t="s">
        <v>20</v>
      </c>
      <c r="F8" s="29" t="s">
        <v>21</v>
      </c>
    </row>
    <row r="9" spans="1:6" x14ac:dyDescent="0.3">
      <c r="B9" s="24"/>
      <c r="C9" s="26"/>
      <c r="D9" s="26"/>
      <c r="E9" s="28"/>
      <c r="F9" s="30"/>
    </row>
    <row r="10" spans="1:6" x14ac:dyDescent="0.3">
      <c r="B10" s="14" t="s">
        <v>8</v>
      </c>
      <c r="C10" s="15">
        <f>37.42+41.16+77.48+100.51</f>
        <v>256.57</v>
      </c>
      <c r="D10" s="15"/>
      <c r="E10" s="15">
        <f>2.1+1.28+1.2+3+1.6+3.4+2.53+1.2+0.9*3+1.65+2.07+1.23*2+1.24+1.17+1.17+1.2+0.9*2+1.6*2+1.2+0.9+0.9+1.2+0.8*2+0.7+2.3+3.86+0.9+1.1+0.8*2+1.1+1.64+0.9*2+0.9+0.9+1.6+4.88+1.5+0.9+2.08</f>
        <v>68.53</v>
      </c>
      <c r="F10" s="13">
        <f>C10+D10-E10</f>
        <v>188.04</v>
      </c>
    </row>
  </sheetData>
  <mergeCells count="6">
    <mergeCell ref="B8:B9"/>
    <mergeCell ref="C8:C9"/>
    <mergeCell ref="E8:E9"/>
    <mergeCell ref="B7:F7"/>
    <mergeCell ref="F8:F9"/>
    <mergeCell ref="D8:D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06EE-A29E-40CD-AE25-AD82763B2F8C}">
  <dimension ref="A1:F10"/>
  <sheetViews>
    <sheetView workbookViewId="0">
      <selection activeCell="B10" sqref="B10:F10"/>
    </sheetView>
  </sheetViews>
  <sheetFormatPr defaultRowHeight="14.4" x14ac:dyDescent="0.3"/>
  <cols>
    <col min="2" max="2" width="10.6640625" customWidth="1"/>
    <col min="3" max="3" width="12" customWidth="1"/>
    <col min="5" max="5" width="13.3320312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ht="15" customHeight="1" x14ac:dyDescent="0.3">
      <c r="B8" s="23" t="s">
        <v>4</v>
      </c>
      <c r="C8" s="25" t="s">
        <v>22</v>
      </c>
      <c r="D8" s="25" t="s">
        <v>23</v>
      </c>
      <c r="E8" s="27" t="s">
        <v>20</v>
      </c>
      <c r="F8" s="29" t="s">
        <v>21</v>
      </c>
    </row>
    <row r="9" spans="1:6" x14ac:dyDescent="0.3">
      <c r="B9" s="24"/>
      <c r="C9" s="26"/>
      <c r="D9" s="26"/>
      <c r="E9" s="28"/>
      <c r="F9" s="30"/>
    </row>
    <row r="10" spans="1:6" x14ac:dyDescent="0.3">
      <c r="A10" s="6"/>
      <c r="B10" s="7" t="s">
        <v>9</v>
      </c>
      <c r="C10" s="8">
        <f>92.9+159.2+12.9+64.8</f>
        <v>329.8</v>
      </c>
      <c r="D10" s="8">
        <f>7.05+5.04+13.56+7.02</f>
        <v>32.67</v>
      </c>
      <c r="E10" s="10">
        <f>3.55+1+3.4+2.53+0.85*2+0.9+0.8*2+2+0.9+2.2+1.6+0.9+1.6+2+3.83+2.2+0.9+0.9*2+0.9*3+0.8+0.9+1.2+1.2+2.3+2.99+1.25+1.2+1.2+0.8*2+0.9*2+2+1.4+0.9+0.9+1.31+0.8+0.8+3.74+1.26+1+0.8+2.04+1.7+1.5+0.9+0.7+0.8+0.9+0.8+1.2+2.8</f>
        <v>82.000000000000014</v>
      </c>
      <c r="F10" s="13">
        <f>C10+D10-E10</f>
        <v>280.47000000000003</v>
      </c>
    </row>
  </sheetData>
  <mergeCells count="6">
    <mergeCell ref="B8:B9"/>
    <mergeCell ref="C8:C9"/>
    <mergeCell ref="E8:E9"/>
    <mergeCell ref="B7:F7"/>
    <mergeCell ref="F8:F9"/>
    <mergeCell ref="D8:D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09D0-4285-4603-9DB4-ACB7ED966E1F}">
  <dimension ref="A1:F10"/>
  <sheetViews>
    <sheetView workbookViewId="0">
      <selection activeCell="B10" sqref="B10:F10"/>
    </sheetView>
  </sheetViews>
  <sheetFormatPr defaultRowHeight="14.4" x14ac:dyDescent="0.3"/>
  <cols>
    <col min="2" max="2" width="11.44140625" customWidth="1"/>
    <col min="3" max="3" width="11.33203125" customWidth="1"/>
    <col min="5" max="5" width="13.10937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22</v>
      </c>
      <c r="D8" s="25" t="s">
        <v>23</v>
      </c>
      <c r="E8" s="27" t="s">
        <v>20</v>
      </c>
      <c r="F8" s="29" t="s">
        <v>21</v>
      </c>
    </row>
    <row r="9" spans="1:6" x14ac:dyDescent="0.3">
      <c r="B9" s="24"/>
      <c r="C9" s="26"/>
      <c r="D9" s="26"/>
      <c r="E9" s="28"/>
      <c r="F9" s="30"/>
    </row>
    <row r="10" spans="1:6" x14ac:dyDescent="0.3">
      <c r="A10" s="6"/>
      <c r="B10" s="7" t="s">
        <v>10</v>
      </c>
      <c r="C10" s="8">
        <f>113.8+27.54+61.67+54.25+39.3</f>
        <v>296.56</v>
      </c>
      <c r="D10" s="8">
        <f>3.91+6.98+5.03+1.96+1.07</f>
        <v>18.950000000000003</v>
      </c>
      <c r="E10" s="9">
        <f>1.1+1.1+1.1+1.1*2+1.1+0.8+1.5+0.7+1*2+0.8+0.7+0.8+3.75+0.8+1.8+0.8+2.06+1.4+0.8+1.32+1.15+1.2+0.9*2+0.8+0.8+1.1+1.5+1.2+0.9+1.65+0.9+1.1+2.07+2.06+1.5+0.9+1.95+0.7*4+1.4+0.8*2+1.1*4+1+0.8*3+1.9+2.25</f>
        <v>66.959999999999994</v>
      </c>
      <c r="F10" s="13">
        <f>C10+D10-E10</f>
        <v>248.55</v>
      </c>
    </row>
  </sheetData>
  <mergeCells count="6">
    <mergeCell ref="B7:F7"/>
    <mergeCell ref="B8:B9"/>
    <mergeCell ref="C8:C9"/>
    <mergeCell ref="E8:E9"/>
    <mergeCell ref="F8:F9"/>
    <mergeCell ref="D8:D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9DC7-B652-41A6-9EB9-2F9F138411BF}">
  <dimension ref="A1:F10"/>
  <sheetViews>
    <sheetView workbookViewId="0">
      <selection activeCell="B10" sqref="B10:F10"/>
    </sheetView>
  </sheetViews>
  <sheetFormatPr defaultRowHeight="14.4" x14ac:dyDescent="0.3"/>
  <cols>
    <col min="2" max="2" width="11.44140625" customWidth="1"/>
    <col min="3" max="3" width="12.33203125" customWidth="1"/>
    <col min="4" max="4" width="11.44140625" customWidth="1"/>
    <col min="5" max="5" width="13.3320312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ht="15" customHeight="1" x14ac:dyDescent="0.3">
      <c r="B8" s="23" t="s">
        <v>4</v>
      </c>
      <c r="C8" s="25" t="s">
        <v>22</v>
      </c>
      <c r="D8" s="25" t="s">
        <v>23</v>
      </c>
      <c r="E8" s="27" t="s">
        <v>20</v>
      </c>
      <c r="F8" s="29" t="s">
        <v>21</v>
      </c>
    </row>
    <row r="9" spans="1:6" x14ac:dyDescent="0.3">
      <c r="B9" s="24"/>
      <c r="C9" s="26"/>
      <c r="D9" s="26"/>
      <c r="E9" s="28"/>
      <c r="F9" s="30"/>
    </row>
    <row r="10" spans="1:6" x14ac:dyDescent="0.3">
      <c r="A10" s="6"/>
      <c r="B10" s="7" t="s">
        <v>11</v>
      </c>
      <c r="C10" s="8">
        <f>27.61+128.02+21.74+67.9+64.11+62.8</f>
        <v>372.18</v>
      </c>
      <c r="D10" s="8">
        <v>4.29</v>
      </c>
      <c r="E10" s="9">
        <f>1.48+1.06+1.2+1.2+1.1+2+2.2+0.8*2+1.6+0.8*2+1.06+1.2+1.1+1.5+1.1+1.1*7+3.57+1.06*2+0.9*2+1.1+1.2+1.3+0.8+1.3+2.07+1.66+1.1*2+1.2+3.9+2.07+1.6+1.4+0.8*4+2.07+4*0.8+1.4+1.5+1.4*2+0.9+0.9*2+1.1*4+0.8+0.9*3+1.7+1.7+1.7+0.8</f>
        <v>88.660000000000011</v>
      </c>
      <c r="F10" s="13">
        <f>C10+D10-E10</f>
        <v>287.81</v>
      </c>
    </row>
  </sheetData>
  <mergeCells count="6">
    <mergeCell ref="B7:F7"/>
    <mergeCell ref="B8:B9"/>
    <mergeCell ref="C8:C9"/>
    <mergeCell ref="E8:E9"/>
    <mergeCell ref="F8:F9"/>
    <mergeCell ref="D8:D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8657-6C04-431B-9A78-0A91F7466B74}">
  <dimension ref="A1:F10"/>
  <sheetViews>
    <sheetView workbookViewId="0">
      <selection activeCell="I9" sqref="I9"/>
    </sheetView>
  </sheetViews>
  <sheetFormatPr defaultRowHeight="14.4" x14ac:dyDescent="0.3"/>
  <cols>
    <col min="2" max="2" width="12.33203125" customWidth="1"/>
    <col min="3" max="3" width="12.6640625" customWidth="1"/>
    <col min="5" max="5" width="14.4414062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ht="11.25" customHeight="1" x14ac:dyDescent="0.3">
      <c r="B8" s="23" t="s">
        <v>4</v>
      </c>
      <c r="C8" s="25" t="s">
        <v>22</v>
      </c>
      <c r="D8" s="25" t="s">
        <v>23</v>
      </c>
      <c r="E8" s="31" t="s">
        <v>20</v>
      </c>
      <c r="F8" s="29" t="s">
        <v>21</v>
      </c>
    </row>
    <row r="9" spans="1:6" ht="22.5" customHeight="1" x14ac:dyDescent="0.3">
      <c r="B9" s="24"/>
      <c r="C9" s="26"/>
      <c r="D9" s="26"/>
      <c r="E9" s="32"/>
      <c r="F9" s="30"/>
    </row>
    <row r="10" spans="1:6" x14ac:dyDescent="0.3">
      <c r="A10" s="6"/>
      <c r="B10" s="7" t="s">
        <v>12</v>
      </c>
      <c r="C10" s="8">
        <f>183.29+31.09</f>
        <v>214.38</v>
      </c>
      <c r="D10" s="8">
        <f>6.47*4+3.45+6.44*3+4.81+6.47*8+3.34*3</f>
        <v>115.24</v>
      </c>
      <c r="E10" s="9">
        <f>2.17+1.7+2.53+3.4+2.12+1.58+0.9+0.8*2+1.12+1.2*11+0.9+1+1.66+0.97+0.9*2+0.95+0.95+1.2+1.2*2+1.2+1.6+1.2+1.2*4+0.9+1.5+2.53+3.4</f>
        <v>59.28</v>
      </c>
      <c r="F10" s="12">
        <f>C10+D10-E10</f>
        <v>270.34000000000003</v>
      </c>
    </row>
  </sheetData>
  <mergeCells count="6">
    <mergeCell ref="B7:F7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2037-0CA3-4CA5-9921-74F6AB07AC69}">
  <dimension ref="A1:F10"/>
  <sheetViews>
    <sheetView workbookViewId="0">
      <selection activeCell="B10" sqref="B10:F10"/>
    </sheetView>
  </sheetViews>
  <sheetFormatPr defaultRowHeight="14.4" x14ac:dyDescent="0.3"/>
  <cols>
    <col min="2" max="2" width="10.6640625" customWidth="1"/>
    <col min="3" max="3" width="13.88671875" customWidth="1"/>
    <col min="5" max="5" width="13.664062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22</v>
      </c>
      <c r="D8" s="25" t="s">
        <v>23</v>
      </c>
      <c r="E8" s="27" t="s">
        <v>20</v>
      </c>
      <c r="F8" s="29" t="s">
        <v>21</v>
      </c>
    </row>
    <row r="9" spans="1:6" x14ac:dyDescent="0.3">
      <c r="B9" s="24"/>
      <c r="C9" s="26"/>
      <c r="D9" s="26"/>
      <c r="E9" s="28"/>
      <c r="F9" s="30"/>
    </row>
    <row r="10" spans="1:6" x14ac:dyDescent="0.3">
      <c r="A10" s="6"/>
      <c r="B10" s="7" t="s">
        <v>13</v>
      </c>
      <c r="C10" s="8">
        <f>202.53+24.6</f>
        <v>227.13</v>
      </c>
      <c r="D10" s="8">
        <f>6.47*4+4.41+7.12+6.47*8+3.34*3</f>
        <v>99.189999999999984</v>
      </c>
      <c r="E10" s="9">
        <f>1.17*2+1.2+1.2+1.5+2.17+0.9+1.6+0.9*3+2+0.6+0.9+2.2+1.85+1.2*3+1+0.9+2.17+1.2*8+1.2+0.95+1.2+1.2+1.53+0.9+2.4+1.2*4+0.8+0.8+2+2.53+3.4+3.4+2.53</f>
        <v>68.070000000000007</v>
      </c>
      <c r="F10" s="13">
        <f>C10+D10-E10</f>
        <v>258.25</v>
      </c>
    </row>
  </sheetData>
  <mergeCells count="6">
    <mergeCell ref="B7:F7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26F0-1021-4619-9B89-A52AEA871DE2}">
  <dimension ref="A1:F10"/>
  <sheetViews>
    <sheetView workbookViewId="0">
      <selection activeCell="B10" sqref="B10:F10"/>
    </sheetView>
  </sheetViews>
  <sheetFormatPr defaultRowHeight="14.4" x14ac:dyDescent="0.3"/>
  <cols>
    <col min="2" max="2" width="13.33203125" customWidth="1"/>
    <col min="3" max="3" width="14.109375" customWidth="1"/>
    <col min="5" max="5" width="15.10937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22</v>
      </c>
      <c r="D8" s="25" t="s">
        <v>23</v>
      </c>
      <c r="E8" s="27" t="s">
        <v>20</v>
      </c>
      <c r="F8" s="29" t="s">
        <v>21</v>
      </c>
    </row>
    <row r="9" spans="1:6" x14ac:dyDescent="0.3">
      <c r="B9" s="24"/>
      <c r="C9" s="26"/>
      <c r="D9" s="26"/>
      <c r="E9" s="28"/>
      <c r="F9" s="30"/>
    </row>
    <row r="10" spans="1:6" x14ac:dyDescent="0.3">
      <c r="A10" s="6"/>
      <c r="B10" s="7" t="s">
        <v>14</v>
      </c>
      <c r="C10" s="8">
        <v>221.01</v>
      </c>
      <c r="D10" s="8">
        <f>6.47*4+4.41+7.12+6.47*8+3.34*3</f>
        <v>99.189999999999984</v>
      </c>
      <c r="E10" s="9">
        <f>2.17+2+0.95+0.85*2+1.65+0.95*4+2.27+1.85+1.25*3+1+0.85+2.17+1.25*9+0.95+1.3+1.1+0.95+1.35+1.17*2+1.2+1.25*4+2.53+3.4+2.53+3.4</f>
        <v>61.460000000000008</v>
      </c>
      <c r="F10" s="12">
        <f>C10+D10-E10</f>
        <v>258.74</v>
      </c>
    </row>
  </sheetData>
  <mergeCells count="6">
    <mergeCell ref="B7:F7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5218-35FF-4C89-B50D-92FCC92F4B30}">
  <dimension ref="A1:F10"/>
  <sheetViews>
    <sheetView workbookViewId="0">
      <selection activeCell="B10" sqref="B10:F10"/>
    </sheetView>
  </sheetViews>
  <sheetFormatPr defaultRowHeight="14.4" x14ac:dyDescent="0.3"/>
  <cols>
    <col min="2" max="2" width="9.88671875" customWidth="1"/>
    <col min="3" max="3" width="12.109375" customWidth="1"/>
    <col min="5" max="5" width="13.4414062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22</v>
      </c>
      <c r="D8" s="25" t="s">
        <v>23</v>
      </c>
      <c r="E8" s="27" t="s">
        <v>20</v>
      </c>
      <c r="F8" s="29" t="s">
        <v>21</v>
      </c>
    </row>
    <row r="9" spans="1:6" x14ac:dyDescent="0.3">
      <c r="B9" s="24"/>
      <c r="C9" s="26"/>
      <c r="D9" s="26"/>
      <c r="E9" s="28"/>
      <c r="F9" s="30"/>
    </row>
    <row r="10" spans="1:6" x14ac:dyDescent="0.3">
      <c r="A10" s="6"/>
      <c r="B10" s="7" t="s">
        <v>15</v>
      </c>
      <c r="C10" s="8">
        <v>168.37</v>
      </c>
      <c r="D10" s="8">
        <f>6.47*4+4.97+5.41+6.47*8+3.34*2</f>
        <v>94.699999999999989</v>
      </c>
      <c r="E10" s="9">
        <f>0.95+1.62+1.35+0.8+1.35+0.9+2.19+4.7+3.12+0.8+1.2*2+1.6+2.5+1.2*9+0.9+0.8+0.8+1.45+0.9+0.9+0.9*3+1.2+0.17*2+1.2+1.25*5</f>
        <v>52.52</v>
      </c>
      <c r="F10" s="13">
        <f>C10+D10-E10</f>
        <v>210.54999999999998</v>
      </c>
    </row>
  </sheetData>
  <mergeCells count="6">
    <mergeCell ref="B7:F7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6FE-2508-479A-902D-1EA8BB2D5437}">
  <dimension ref="A1:F10"/>
  <sheetViews>
    <sheetView workbookViewId="0">
      <selection activeCell="B10" sqref="B10:F10"/>
    </sheetView>
  </sheetViews>
  <sheetFormatPr defaultRowHeight="14.4" x14ac:dyDescent="0.3"/>
  <cols>
    <col min="2" max="2" width="9.88671875" customWidth="1"/>
    <col min="3" max="3" width="13.109375" customWidth="1"/>
    <col min="5" max="5" width="13.8867187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22</v>
      </c>
      <c r="D8" s="25" t="s">
        <v>23</v>
      </c>
      <c r="E8" s="31" t="s">
        <v>20</v>
      </c>
      <c r="F8" s="29" t="s">
        <v>21</v>
      </c>
    </row>
    <row r="9" spans="1:6" x14ac:dyDescent="0.3">
      <c r="B9" s="24"/>
      <c r="C9" s="26"/>
      <c r="D9" s="26"/>
      <c r="E9" s="32"/>
      <c r="F9" s="30"/>
    </row>
    <row r="10" spans="1:6" x14ac:dyDescent="0.3">
      <c r="A10" s="6"/>
      <c r="B10" s="7" t="s">
        <v>16</v>
      </c>
      <c r="C10" s="8">
        <f>161.5</f>
        <v>161.5</v>
      </c>
      <c r="D10" s="8">
        <f>3.57+3.82+3.4*3+3.1+3.82+3.82+3.82+3.82+3.14+3.45*3+3.82+3.57+3.4+3.4+3.4+3.4</f>
        <v>70.45</v>
      </c>
      <c r="E10" s="9">
        <f>2.08+2.26+2.08+2.5+0.9+1.4+1.2+0.9+0.9+0.9+0.8+1.2+0.8+1.17+1.2+1.25+0.8+0.9+0.8+0.8+2.46</f>
        <v>27.300000000000004</v>
      </c>
      <c r="F10" s="13">
        <f>C10+D10-E10</f>
        <v>204.64999999999998</v>
      </c>
    </row>
  </sheetData>
  <mergeCells count="6">
    <mergeCell ref="B7:F7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F1B6-F55B-4069-A6F2-7B8B38096D02}">
  <dimension ref="A1:F10"/>
  <sheetViews>
    <sheetView workbookViewId="0">
      <selection activeCell="B10" sqref="B10:F10"/>
    </sheetView>
  </sheetViews>
  <sheetFormatPr defaultRowHeight="14.4" x14ac:dyDescent="0.3"/>
  <cols>
    <col min="2" max="2" width="13.33203125" customWidth="1"/>
    <col min="3" max="3" width="16.5546875" customWidth="1"/>
    <col min="5" max="5" width="13.3320312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22</v>
      </c>
      <c r="D8" s="25" t="s">
        <v>23</v>
      </c>
      <c r="E8" s="31" t="s">
        <v>20</v>
      </c>
      <c r="F8" s="29" t="s">
        <v>21</v>
      </c>
    </row>
    <row r="9" spans="1:6" x14ac:dyDescent="0.3">
      <c r="B9" s="24"/>
      <c r="C9" s="26"/>
      <c r="D9" s="26"/>
      <c r="E9" s="32"/>
      <c r="F9" s="30"/>
    </row>
    <row r="10" spans="1:6" x14ac:dyDescent="0.3">
      <c r="A10" s="6"/>
      <c r="B10" s="7" t="s">
        <v>17</v>
      </c>
      <c r="C10" s="8">
        <f>36.63+160.37</f>
        <v>197</v>
      </c>
      <c r="D10" s="8">
        <f>2.8+1.6+1.71+8.94+1.65+2.73</f>
        <v>19.43</v>
      </c>
      <c r="E10" s="9">
        <f>0.8+1.6+2.17+1.48+0.85+1.48+2.15+0.88+0.9+0.9*2+1.51+2+1.51*4+2*3+1.66+1.6+2+1.66+1.68+3.2+0.9+0.95+0.94+1.6+0.95*2+1.1+0.95+1.5+1.17+1.2+0.9+0.9+0.9*3</f>
        <v>58.170000000000009</v>
      </c>
      <c r="F10" s="12">
        <f>C10+D10-E10</f>
        <v>158.26</v>
      </c>
    </row>
  </sheetData>
  <mergeCells count="6">
    <mergeCell ref="B7:F7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E25AC-D86A-4007-BD45-4C3EBD00E42A}">
  <dimension ref="A1:F10"/>
  <sheetViews>
    <sheetView workbookViewId="0">
      <selection activeCell="B10" sqref="B10:F10"/>
    </sheetView>
  </sheetViews>
  <sheetFormatPr defaultRowHeight="14.4" x14ac:dyDescent="0.3"/>
  <cols>
    <col min="3" max="3" width="13" customWidth="1"/>
    <col min="5" max="5" width="17.44140625" customWidth="1"/>
  </cols>
  <sheetData>
    <row r="1" spans="1:6" x14ac:dyDescent="0.3">
      <c r="B1" s="3"/>
      <c r="C1" s="3"/>
      <c r="D1" s="3"/>
      <c r="E1" s="3"/>
    </row>
    <row r="2" spans="1:6" x14ac:dyDescent="0.3">
      <c r="A2" s="1" t="s">
        <v>0</v>
      </c>
      <c r="B2" s="4" t="s">
        <v>1</v>
      </c>
      <c r="C2" s="4"/>
      <c r="D2" s="4"/>
      <c r="E2" s="3"/>
    </row>
    <row r="3" spans="1:6" x14ac:dyDescent="0.3">
      <c r="A3" s="1" t="s">
        <v>2</v>
      </c>
      <c r="B3" s="4" t="s">
        <v>3</v>
      </c>
      <c r="C3" s="4"/>
      <c r="D3" s="4"/>
      <c r="E3" s="3"/>
    </row>
    <row r="4" spans="1:6" x14ac:dyDescent="0.3">
      <c r="B4" s="5" t="s">
        <v>6</v>
      </c>
      <c r="C4" s="5"/>
      <c r="D4" s="5"/>
      <c r="E4" s="3"/>
    </row>
    <row r="5" spans="1:6" x14ac:dyDescent="0.3">
      <c r="B5" s="5"/>
      <c r="C5" s="5"/>
      <c r="D5" s="5"/>
      <c r="E5" s="3"/>
    </row>
    <row r="6" spans="1:6" x14ac:dyDescent="0.3">
      <c r="A6" s="3" t="s">
        <v>5</v>
      </c>
      <c r="B6" s="5"/>
      <c r="C6" s="5"/>
      <c r="D6" s="5"/>
      <c r="E6" s="3"/>
      <c r="F6" s="2"/>
    </row>
    <row r="7" spans="1:6" x14ac:dyDescent="0.3">
      <c r="B7" s="20" t="s">
        <v>7</v>
      </c>
      <c r="C7" s="21"/>
      <c r="D7" s="21"/>
      <c r="E7" s="21"/>
      <c r="F7" s="22"/>
    </row>
    <row r="8" spans="1:6" x14ac:dyDescent="0.3">
      <c r="B8" s="23" t="s">
        <v>4</v>
      </c>
      <c r="C8" s="25" t="s">
        <v>22</v>
      </c>
      <c r="D8" s="25" t="s">
        <v>23</v>
      </c>
      <c r="E8" s="31" t="s">
        <v>20</v>
      </c>
      <c r="F8" s="29" t="s">
        <v>21</v>
      </c>
    </row>
    <row r="9" spans="1:6" x14ac:dyDescent="0.3">
      <c r="B9" s="24"/>
      <c r="C9" s="26"/>
      <c r="D9" s="26"/>
      <c r="E9" s="32"/>
      <c r="F9" s="30"/>
    </row>
    <row r="10" spans="1:6" x14ac:dyDescent="0.3">
      <c r="A10" s="6"/>
      <c r="B10" s="7" t="s">
        <v>18</v>
      </c>
      <c r="C10" s="8"/>
      <c r="D10" s="8"/>
      <c r="E10" s="9"/>
      <c r="F10" s="11"/>
    </row>
  </sheetData>
  <mergeCells count="6">
    <mergeCell ref="B7:F7"/>
    <mergeCell ref="B8:B9"/>
    <mergeCell ref="C8:C9"/>
    <mergeCell ref="D8:D9"/>
    <mergeCell ref="E8:E9"/>
    <mergeCell ref="F8:F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RESUMO</vt:lpstr>
      <vt:lpstr>TERREO</vt:lpstr>
      <vt:lpstr>PAV 1</vt:lpstr>
      <vt:lpstr>PAV 2</vt:lpstr>
      <vt:lpstr>PAV 3</vt:lpstr>
      <vt:lpstr>PAV 4</vt:lpstr>
      <vt:lpstr>PAV 5</vt:lpstr>
      <vt:lpstr>PAV 6</vt:lpstr>
      <vt:lpstr>PAV 7</vt:lpstr>
      <vt:lpstr>PAV 8</vt:lpstr>
      <vt:lpstr>PAV 9</vt:lpstr>
      <vt:lpstr>PAV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Mavignier</dc:creator>
  <cp:lastModifiedBy>DELL</cp:lastModifiedBy>
  <dcterms:created xsi:type="dcterms:W3CDTF">2024-05-13T14:26:01Z</dcterms:created>
  <dcterms:modified xsi:type="dcterms:W3CDTF">2024-07-30T20:48:06Z</dcterms:modified>
</cp:coreProperties>
</file>